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5895" tabRatio="448" activeTab="0"/>
  </bookViews>
  <sheets>
    <sheet name="Sheet1" sheetId="1" r:id="rId1"/>
    <sheet name="Sheet3" sheetId="2" state="hidden" r:id="rId2"/>
    <sheet name="Sheet2" sheetId="3" state="hidden" r:id="rId3"/>
  </sheets>
  <definedNames>
    <definedName name="ALPHA">'Sheet1'!$B$4</definedName>
    <definedName name="BETA">'Sheet1'!$B$5</definedName>
    <definedName name="FAULT_CURRENT">'Sheet1'!$B$10</definedName>
  </definedNames>
  <calcPr fullCalcOnLoad="1"/>
</workbook>
</file>

<file path=xl/sharedStrings.xml><?xml version="1.0" encoding="utf-8"?>
<sst xmlns="http://schemas.openxmlformats.org/spreadsheetml/2006/main" count="49" uniqueCount="34">
  <si>
    <t>Io/I</t>
  </si>
  <si>
    <t>α=</t>
  </si>
  <si>
    <t>β=</t>
  </si>
  <si>
    <t>V</t>
  </si>
  <si>
    <t>MVA</t>
  </si>
  <si>
    <t>Standard Inverse</t>
  </si>
  <si>
    <t>Curve Type=</t>
  </si>
  <si>
    <t>Fault Current</t>
  </si>
  <si>
    <t>Supply Characteristics</t>
  </si>
  <si>
    <t>Voltage</t>
  </si>
  <si>
    <t>Available Fault</t>
  </si>
  <si>
    <t>A</t>
  </si>
  <si>
    <t>V1=</t>
  </si>
  <si>
    <t>Inst1=</t>
  </si>
  <si>
    <t>I '1=</t>
  </si>
  <si>
    <t>I1=</t>
  </si>
  <si>
    <t>Multiplier</t>
  </si>
  <si>
    <t>Supply Relay Setting</t>
  </si>
  <si>
    <t>Relay 1</t>
  </si>
  <si>
    <t>TMS=</t>
  </si>
  <si>
    <t>Seconds</t>
  </si>
  <si>
    <t>Relay 2</t>
  </si>
  <si>
    <t xml:space="preserve">Clearance 2 = </t>
  </si>
  <si>
    <t xml:space="preserve">TMS 2 = </t>
  </si>
  <si>
    <t>V1 =</t>
  </si>
  <si>
    <t>I1 =</t>
  </si>
  <si>
    <t>I '1 =</t>
  </si>
  <si>
    <t>Inst1 =</t>
  </si>
  <si>
    <t xml:space="preserve">Clearance 1 = </t>
  </si>
  <si>
    <t xml:space="preserve">TMS = </t>
  </si>
  <si>
    <t>V2 =</t>
  </si>
  <si>
    <t>I2 =</t>
  </si>
  <si>
    <t>I '2 =</t>
  </si>
  <si>
    <t>Inst2 =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</si>
</sst>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0.000000"/>
    <numFmt numFmtId="173" formatCode="0.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i/>
      <sz val="8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Cambria Math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33333"/>
      <name val="Arial"/>
      <family val="2"/>
    </font>
    <font>
      <i/>
      <sz val="8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left"/>
    </xf>
    <xf numFmtId="0" fontId="38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38" fillId="0" borderId="10" xfId="0" applyFont="1" applyBorder="1" applyAlignment="1">
      <alignment horizontal="right"/>
    </xf>
    <xf numFmtId="0" fontId="41" fillId="0" borderId="0" xfId="0" applyFont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42" fillId="0" borderId="0" xfId="0" applyFont="1" applyAlignment="1">
      <alignment horizontal="centerContinuous"/>
    </xf>
    <xf numFmtId="0" fontId="43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38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hidden="1"/>
    </xf>
    <xf numFmtId="1" fontId="0" fillId="0" borderId="0" xfId="0" applyNumberFormat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38" fillId="0" borderId="10" xfId="0" applyFont="1" applyBorder="1" applyAlignment="1" applyProtection="1">
      <alignment horizontal="right"/>
      <protection locked="0"/>
    </xf>
    <xf numFmtId="0" fontId="0" fillId="0" borderId="12" xfId="0" applyBorder="1" applyAlignment="1">
      <alignment horizontal="right"/>
    </xf>
    <xf numFmtId="0" fontId="0" fillId="0" borderId="12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1175"/>
          <c:w val="0.93125"/>
          <c:h val="0.99125"/>
        </c:manualLayout>
      </c:layout>
      <c:scatterChart>
        <c:scatterStyle val="smoothMarker"/>
        <c:varyColors val="0"/>
        <c:ser>
          <c:idx val="3"/>
          <c:order val="0"/>
          <c:tx>
            <c:v>Supply_SI_Curve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Sheet3!$C$9:$C$18</c:f>
              <c:numCache>
                <c:ptCount val="10"/>
                <c:pt idx="0">
                  <c:v>440.00000000000006</c:v>
                </c:pt>
                <c:pt idx="1">
                  <c:v>556</c:v>
                </c:pt>
                <c:pt idx="2">
                  <c:v>672</c:v>
                </c:pt>
                <c:pt idx="3">
                  <c:v>904</c:v>
                </c:pt>
                <c:pt idx="4">
                  <c:v>1136</c:v>
                </c:pt>
                <c:pt idx="5">
                  <c:v>1252</c:v>
                </c:pt>
                <c:pt idx="6">
                  <c:v>1310</c:v>
                </c:pt>
                <c:pt idx="7">
                  <c:v>1368</c:v>
                </c:pt>
                <c:pt idx="8">
                  <c:v>1484</c:v>
                </c:pt>
                <c:pt idx="9">
                  <c:v>1600</c:v>
                </c:pt>
              </c:numCache>
            </c:numRef>
          </c:xVal>
          <c:yVal>
            <c:numRef>
              <c:f>Sheet3!$D$9:$D$18</c:f>
              <c:numCache>
                <c:ptCount val="10"/>
                <c:pt idx="0">
                  <c:v>25.68105156744271</c:v>
                </c:pt>
                <c:pt idx="1">
                  <c:v>7.4154665271475</c:v>
                </c:pt>
                <c:pt idx="2">
                  <c:v>4.698035256581681</c:v>
                </c:pt>
                <c:pt idx="3">
                  <c:v>2.9803565420748046</c:v>
                </c:pt>
                <c:pt idx="4">
                  <c:v>2.322769080133315</c:v>
                </c:pt>
                <c:pt idx="5">
                  <c:v>2.122770338136782</c:v>
                </c:pt>
                <c:pt idx="6">
                  <c:v>2.040810652698205</c:v>
                </c:pt>
                <c:pt idx="7">
                  <c:v>1.968052602393886</c:v>
                </c:pt>
                <c:pt idx="8">
                  <c:v>1.8443640689274412</c:v>
                </c:pt>
                <c:pt idx="9">
                  <c:v>1.7429146376779887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Sheet1!$A$10</c:f>
              <c:strCache>
                <c:ptCount val="1"/>
                <c:pt idx="0">
                  <c:v>Fault Current</c:v>
                </c:pt>
              </c:strCache>
            </c:strRef>
          </c:tx>
          <c:spPr>
            <a:ln w="254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Sheet3!$B$3:$B$4</c:f>
              <c:numCache>
                <c:ptCount val="2"/>
                <c:pt idx="0">
                  <c:v>2361.887464866651</c:v>
                </c:pt>
                <c:pt idx="1">
                  <c:v>2361.887464866651</c:v>
                </c:pt>
              </c:numCache>
            </c:numRef>
          </c:xVal>
          <c:yVal>
            <c:numRef>
              <c:f>Sheet3!$C$3:$C$4</c:f>
              <c:numCache>
                <c:ptCount val="2"/>
                <c:pt idx="0">
                  <c:v>0.01</c:v>
                </c:pt>
                <c:pt idx="1">
                  <c:v>10</c:v>
                </c:pt>
              </c:numCache>
            </c:numRef>
          </c:yVal>
          <c:smooth val="1"/>
        </c:ser>
        <c:ser>
          <c:idx val="4"/>
          <c:order val="2"/>
          <c:tx>
            <c:v>Supply_Inst_Curve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Sheet3!$C$20:$C$21</c:f>
              <c:numCache>
                <c:ptCount val="2"/>
                <c:pt idx="0">
                  <c:v>1600</c:v>
                </c:pt>
                <c:pt idx="1">
                  <c:v>1600</c:v>
                </c:pt>
              </c:numCache>
            </c:numRef>
          </c:xVal>
          <c:yVal>
            <c:numRef>
              <c:f>Sheet3!$D$20:$D$21</c:f>
              <c:numCache>
                <c:ptCount val="2"/>
                <c:pt idx="0">
                  <c:v>0.01</c:v>
                </c:pt>
                <c:pt idx="1">
                  <c:v>1.7429146376779887</c:v>
                </c:pt>
              </c:numCache>
            </c:numRef>
          </c:yVal>
          <c:smooth val="1"/>
        </c:ser>
        <c:ser>
          <c:idx val="0"/>
          <c:order val="3"/>
          <c:tx>
            <c:v>Clearance_Relay_1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Sheet3!$C$9:$C$18</c:f>
              <c:numCache>
                <c:ptCount val="10"/>
                <c:pt idx="0">
                  <c:v>440.00000000000006</c:v>
                </c:pt>
                <c:pt idx="1">
                  <c:v>556</c:v>
                </c:pt>
                <c:pt idx="2">
                  <c:v>672</c:v>
                </c:pt>
                <c:pt idx="3">
                  <c:v>904</c:v>
                </c:pt>
                <c:pt idx="4">
                  <c:v>1136</c:v>
                </c:pt>
                <c:pt idx="5">
                  <c:v>1252</c:v>
                </c:pt>
                <c:pt idx="6">
                  <c:v>1310</c:v>
                </c:pt>
                <c:pt idx="7">
                  <c:v>1368</c:v>
                </c:pt>
                <c:pt idx="8">
                  <c:v>1484</c:v>
                </c:pt>
                <c:pt idx="9">
                  <c:v>1600</c:v>
                </c:pt>
              </c:numCache>
            </c:numRef>
          </c:xVal>
          <c:yVal>
            <c:numRef>
              <c:f>Sheet3!$E$9:$E$18</c:f>
              <c:numCache>
                <c:ptCount val="10"/>
                <c:pt idx="0">
                  <c:v>25.281051567442713</c:v>
                </c:pt>
                <c:pt idx="1">
                  <c:v>7.0154665271475</c:v>
                </c:pt>
                <c:pt idx="2">
                  <c:v>4.298035256581681</c:v>
                </c:pt>
                <c:pt idx="3">
                  <c:v>2.5803565420748047</c:v>
                </c:pt>
                <c:pt idx="4">
                  <c:v>1.9227690801333153</c:v>
                </c:pt>
                <c:pt idx="5">
                  <c:v>1.7227703381367823</c:v>
                </c:pt>
                <c:pt idx="6">
                  <c:v>1.640810652698205</c:v>
                </c:pt>
                <c:pt idx="7">
                  <c:v>1.568052602393886</c:v>
                </c:pt>
                <c:pt idx="8">
                  <c:v>1.4443640689274413</c:v>
                </c:pt>
                <c:pt idx="9">
                  <c:v>1.3429146376779886</c:v>
                </c:pt>
              </c:numCache>
            </c:numRef>
          </c:yVal>
          <c:smooth val="1"/>
        </c:ser>
        <c:ser>
          <c:idx val="1"/>
          <c:order val="4"/>
          <c:tx>
            <c:v>Relay1_SI_Curve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Sheet3!$I$9:$I$18</c:f>
              <c:numCache>
                <c:ptCount val="10"/>
                <c:pt idx="0">
                  <c:v>275</c:v>
                </c:pt>
                <c:pt idx="1">
                  <c:v>372.5</c:v>
                </c:pt>
                <c:pt idx="2">
                  <c:v>470</c:v>
                </c:pt>
                <c:pt idx="3">
                  <c:v>665</c:v>
                </c:pt>
                <c:pt idx="4">
                  <c:v>860</c:v>
                </c:pt>
                <c:pt idx="5">
                  <c:v>957.5</c:v>
                </c:pt>
                <c:pt idx="6">
                  <c:v>1006.25</c:v>
                </c:pt>
                <c:pt idx="7">
                  <c:v>1055</c:v>
                </c:pt>
                <c:pt idx="8">
                  <c:v>1152.5</c:v>
                </c:pt>
                <c:pt idx="9">
                  <c:v>1250</c:v>
                </c:pt>
              </c:numCache>
            </c:numRef>
          </c:xVal>
          <c:yVal>
            <c:numRef>
              <c:f>Sheet3!$J$9:$J$18</c:f>
              <c:numCache>
                <c:ptCount val="10"/>
                <c:pt idx="0">
                  <c:v>29.349773219934534</c:v>
                </c:pt>
                <c:pt idx="1">
                  <c:v>6.993520853288966</c:v>
                </c:pt>
                <c:pt idx="2">
                  <c:v>4.4075494674911875</c:v>
                </c:pt>
                <c:pt idx="3">
                  <c:v>2.8341226251439147</c:v>
                </c:pt>
                <c:pt idx="4">
                  <c:v>2.2384565928459157</c:v>
                </c:pt>
                <c:pt idx="5">
                  <c:v>2.057219821088166</c:v>
                </c:pt>
                <c:pt idx="6">
                  <c:v>1.9828659894410159</c:v>
                </c:pt>
                <c:pt idx="7">
                  <c:v>1.9168014807134184</c:v>
                </c:pt>
                <c:pt idx="8">
                  <c:v>1.8043301475845117</c:v>
                </c:pt>
                <c:pt idx="9">
                  <c:v>1.71188802837815</c:v>
                </c:pt>
              </c:numCache>
            </c:numRef>
          </c:yVal>
          <c:smooth val="1"/>
        </c:ser>
        <c:ser>
          <c:idx val="5"/>
          <c:order val="5"/>
          <c:tx>
            <c:v>Relay1_Inst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Sheet3!$I$20:$I$21</c:f>
              <c:numCache>
                <c:ptCount val="2"/>
                <c:pt idx="0">
                  <c:v>1250</c:v>
                </c:pt>
                <c:pt idx="1">
                  <c:v>1250</c:v>
                </c:pt>
              </c:numCache>
            </c:numRef>
          </c:xVal>
          <c:yVal>
            <c:numRef>
              <c:f>Sheet3!$J$20:$J$21</c:f>
              <c:numCache>
                <c:ptCount val="2"/>
                <c:pt idx="0">
                  <c:v>0.01</c:v>
                </c:pt>
                <c:pt idx="1">
                  <c:v>1.71188802837815</c:v>
                </c:pt>
              </c:numCache>
            </c:numRef>
          </c:yVal>
          <c:smooth val="1"/>
        </c:ser>
        <c:ser>
          <c:idx val="6"/>
          <c:order val="6"/>
          <c:tx>
            <c:v>Clearance_Relay_2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Sheet3!$I$9:$I$18</c:f>
              <c:numCache>
                <c:ptCount val="10"/>
                <c:pt idx="0">
                  <c:v>275</c:v>
                </c:pt>
                <c:pt idx="1">
                  <c:v>372.5</c:v>
                </c:pt>
                <c:pt idx="2">
                  <c:v>470</c:v>
                </c:pt>
                <c:pt idx="3">
                  <c:v>665</c:v>
                </c:pt>
                <c:pt idx="4">
                  <c:v>860</c:v>
                </c:pt>
                <c:pt idx="5">
                  <c:v>957.5</c:v>
                </c:pt>
                <c:pt idx="6">
                  <c:v>1006.25</c:v>
                </c:pt>
                <c:pt idx="7">
                  <c:v>1055</c:v>
                </c:pt>
                <c:pt idx="8">
                  <c:v>1152.5</c:v>
                </c:pt>
                <c:pt idx="9">
                  <c:v>1250</c:v>
                </c:pt>
              </c:numCache>
            </c:numRef>
          </c:xVal>
          <c:yVal>
            <c:numRef>
              <c:f>Sheet3!$K$9:$K$18</c:f>
              <c:numCache>
                <c:ptCount val="10"/>
                <c:pt idx="0">
                  <c:v>28.949773219934535</c:v>
                </c:pt>
                <c:pt idx="1">
                  <c:v>6.5935208532889655</c:v>
                </c:pt>
                <c:pt idx="2">
                  <c:v>4.007549467491187</c:v>
                </c:pt>
                <c:pt idx="3">
                  <c:v>2.4341226251439148</c:v>
                </c:pt>
                <c:pt idx="4">
                  <c:v>1.8384565928459158</c:v>
                </c:pt>
                <c:pt idx="5">
                  <c:v>1.657219821088166</c:v>
                </c:pt>
                <c:pt idx="6">
                  <c:v>1.5828659894410158</c:v>
                </c:pt>
                <c:pt idx="7">
                  <c:v>1.5168014807134185</c:v>
                </c:pt>
                <c:pt idx="8">
                  <c:v>1.4043301475845116</c:v>
                </c:pt>
                <c:pt idx="9">
                  <c:v>1.3118880283781498</c:v>
                </c:pt>
              </c:numCache>
            </c:numRef>
          </c:yVal>
          <c:smooth val="1"/>
        </c:ser>
        <c:ser>
          <c:idx val="8"/>
          <c:order val="7"/>
          <c:tx>
            <c:v>Relay2_Inst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Sheet3!$O$20:$O$21</c:f>
              <c:numCache>
                <c:ptCount val="2"/>
                <c:pt idx="0">
                  <c:v>785.4545454545455</c:v>
                </c:pt>
                <c:pt idx="1">
                  <c:v>785.4545454545455</c:v>
                </c:pt>
              </c:numCache>
            </c:numRef>
          </c:xVal>
          <c:yVal>
            <c:numRef>
              <c:f>Sheet3!$P$20:$P$21</c:f>
              <c:numCache>
                <c:ptCount val="2"/>
                <c:pt idx="0">
                  <c:v>0.01</c:v>
                </c:pt>
                <c:pt idx="1">
                  <c:v>1.918596227060254</c:v>
                </c:pt>
              </c:numCache>
            </c:numRef>
          </c:yVal>
          <c:smooth val="1"/>
        </c:ser>
        <c:ser>
          <c:idx val="7"/>
          <c:order val="8"/>
          <c:tx>
            <c:v>Relay3_SI_Curve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Sheet3!$O$9:$O$18</c:f>
              <c:numCache>
                <c:ptCount val="10"/>
                <c:pt idx="0">
                  <c:v>144</c:v>
                </c:pt>
                <c:pt idx="1">
                  <c:v>208.14545454545456</c:v>
                </c:pt>
                <c:pt idx="2">
                  <c:v>272.2909090909091</c:v>
                </c:pt>
                <c:pt idx="3">
                  <c:v>400.5818181818182</c:v>
                </c:pt>
                <c:pt idx="4">
                  <c:v>528.8727272727273</c:v>
                </c:pt>
                <c:pt idx="5">
                  <c:v>593.0181818181818</c:v>
                </c:pt>
                <c:pt idx="6">
                  <c:v>625.0909090909091</c:v>
                </c:pt>
                <c:pt idx="7">
                  <c:v>657.1636363636364</c:v>
                </c:pt>
                <c:pt idx="8">
                  <c:v>721.309090909091</c:v>
                </c:pt>
                <c:pt idx="9">
                  <c:v>785.4545454545455</c:v>
                </c:pt>
              </c:numCache>
            </c:numRef>
          </c:xVal>
          <c:yVal>
            <c:numRef>
              <c:f>Sheet3!$P$9:$P$18</c:f>
              <c:numCache>
                <c:ptCount val="10"/>
                <c:pt idx="0">
                  <c:v>36.68721652491816</c:v>
                </c:pt>
                <c:pt idx="1">
                  <c:v>7.512484045875267</c:v>
                </c:pt>
                <c:pt idx="2">
                  <c:v>4.744104334683993</c:v>
                </c:pt>
                <c:pt idx="3">
                  <c:v>3.094559416229503</c:v>
                </c:pt>
                <c:pt idx="4">
                  <c:v>2.4718868363437205</c:v>
                </c:pt>
                <c:pt idx="5">
                  <c:v>2.281949380645</c:v>
                </c:pt>
                <c:pt idx="6">
                  <c:v>2.2039015248018847</c:v>
                </c:pt>
                <c:pt idx="7">
                  <c:v>2.1344798287555933</c:v>
                </c:pt>
                <c:pt idx="8">
                  <c:v>2.016102971168668</c:v>
                </c:pt>
                <c:pt idx="9">
                  <c:v>1.918596227060254</c:v>
                </c:pt>
              </c:numCache>
            </c:numRef>
          </c:yVal>
          <c:smooth val="1"/>
        </c:ser>
        <c:axId val="27383911"/>
        <c:axId val="45128608"/>
      </c:scatterChart>
      <c:valAx>
        <c:axId val="27383911"/>
        <c:scaling>
          <c:logBase val="10"/>
          <c:orientation val="minMax"/>
          <c:max val="10000"/>
          <c:min val="100"/>
        </c:scaling>
        <c:axPos val="b"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128608"/>
        <c:crossesAt val="0.1"/>
        <c:crossBetween val="midCat"/>
        <c:dispUnits/>
        <c:majorUnit val="10"/>
        <c:minorUnit val="10"/>
      </c:valAx>
      <c:valAx>
        <c:axId val="45128608"/>
        <c:scaling>
          <c:logBase val="10"/>
          <c:orientation val="minMax"/>
          <c:max val="10"/>
          <c:min val="1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83911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47625</xdr:rowOff>
    </xdr:from>
    <xdr:to>
      <xdr:col>12</xdr:col>
      <xdr:colOff>409575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609975" y="381000"/>
        <a:ext cx="586740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428625</xdr:colOff>
      <xdr:row>3</xdr:row>
      <xdr:rowOff>19050</xdr:rowOff>
    </xdr:from>
    <xdr:ext cx="1323975" cy="609600"/>
    <xdr:sp>
      <xdr:nvSpPr>
        <xdr:cNvPr id="2" name="TextBox 1"/>
        <xdr:cNvSpPr txBox="1">
          <a:spLocks noChangeArrowheads="1"/>
        </xdr:cNvSpPr>
      </xdr:nvSpPr>
      <xdr:spPr>
        <a:xfrm>
          <a:off x="7667625" y="733425"/>
          <a:ext cx="13239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t=(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"β"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×TMS)/((I/I_0 )^α-1)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66675</xdr:colOff>
      <xdr:row>23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62675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10</xdr:col>
      <xdr:colOff>485775</xdr:colOff>
      <xdr:row>37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00"/>
          <a:ext cx="658177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10</xdr:col>
      <xdr:colOff>28575</xdr:colOff>
      <xdr:row>82</xdr:row>
      <xdr:rowOff>85725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429500"/>
          <a:ext cx="6124575" cy="827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PageLayoutView="0" workbookViewId="0" topLeftCell="A16">
      <selection activeCell="C4" sqref="C4"/>
    </sheetView>
  </sheetViews>
  <sheetFormatPr defaultColWidth="9.140625" defaultRowHeight="15"/>
  <cols>
    <col min="1" max="1" width="17.57421875" style="0" customWidth="1"/>
    <col min="2" max="2" width="17.8515625" style="0" customWidth="1"/>
    <col min="3" max="3" width="18.28125" style="0" customWidth="1"/>
  </cols>
  <sheetData>
    <row r="1" spans="1:13" s="17" customFormat="1" ht="26.25">
      <c r="A1" s="16" t="str">
        <f>"INVERSE DEFINITE MINIMUM TIME ("&amp;B3&amp;")"</f>
        <v>INVERSE DEFINITE MINIMUM TIME (Standard Inverse)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3" spans="1:2" ht="15">
      <c r="A3" s="24" t="s">
        <v>6</v>
      </c>
      <c r="B3" s="18" t="s">
        <v>5</v>
      </c>
    </row>
    <row r="4" spans="1:2" ht="15">
      <c r="A4" s="25" t="s">
        <v>1</v>
      </c>
      <c r="B4" s="2">
        <f>IF(B3="Standard Inverse",0.02,IF(B3="Very Inverse",1,IF(B3="Extremely Inverse",2,IF(B3="Long Time Inverse",1,""))))</f>
        <v>0.02</v>
      </c>
    </row>
    <row r="5" spans="1:2" ht="15">
      <c r="A5" s="25" t="s">
        <v>2</v>
      </c>
      <c r="B5" s="2">
        <f>IF(B3="Standard Inverse",0.14,IF(B3="Very Inverse",13.5,IF(B3="Extremely Inverse",80,IF(B3="Long Time Inverse",120,""))))</f>
        <v>0.14</v>
      </c>
    </row>
    <row r="7" ht="15">
      <c r="A7" s="7" t="s">
        <v>8</v>
      </c>
    </row>
    <row r="8" spans="1:3" ht="15">
      <c r="A8" t="s">
        <v>9</v>
      </c>
      <c r="B8" s="19">
        <v>11000</v>
      </c>
      <c r="C8" t="s">
        <v>3</v>
      </c>
    </row>
    <row r="9" spans="1:3" ht="15">
      <c r="A9" t="s">
        <v>10</v>
      </c>
      <c r="B9" s="19">
        <v>45</v>
      </c>
      <c r="C9" t="s">
        <v>4</v>
      </c>
    </row>
    <row r="10" spans="1:3" ht="15">
      <c r="A10" t="s">
        <v>7</v>
      </c>
      <c r="B10" s="9">
        <f>B9*10^6/(B8*SQRT(3))</f>
        <v>2361.887464866651</v>
      </c>
      <c r="C10" t="s">
        <v>11</v>
      </c>
    </row>
    <row r="12" ht="15">
      <c r="A12" t="s">
        <v>17</v>
      </c>
    </row>
    <row r="13" spans="1:3" ht="15">
      <c r="A13" s="6" t="s">
        <v>19</v>
      </c>
      <c r="B13" s="10">
        <v>0.35</v>
      </c>
      <c r="C13" t="s">
        <v>20</v>
      </c>
    </row>
    <row r="14" spans="1:3" ht="15">
      <c r="A14" s="6" t="s">
        <v>12</v>
      </c>
      <c r="B14" s="8">
        <v>11000</v>
      </c>
      <c r="C14" t="s">
        <v>3</v>
      </c>
    </row>
    <row r="15" spans="1:3" ht="15">
      <c r="A15" s="6" t="s">
        <v>15</v>
      </c>
      <c r="B15" s="8">
        <v>400</v>
      </c>
      <c r="C15" t="s">
        <v>11</v>
      </c>
    </row>
    <row r="16" spans="1:3" ht="15">
      <c r="A16" s="6" t="s">
        <v>13</v>
      </c>
      <c r="B16" s="8">
        <v>4</v>
      </c>
      <c r="C16" s="11" t="s">
        <v>16</v>
      </c>
    </row>
    <row r="17" spans="1:3" ht="15">
      <c r="A17" s="20" t="s">
        <v>14</v>
      </c>
      <c r="B17" s="21">
        <f>B15*(B14/$B$8)</f>
        <v>400</v>
      </c>
      <c r="C17" s="22" t="str">
        <f>"Adjusted to "&amp;$B$8&amp;"V Base"</f>
        <v>Adjusted to 11000V Base</v>
      </c>
    </row>
    <row r="19" ht="15">
      <c r="A19" t="s">
        <v>18</v>
      </c>
    </row>
    <row r="20" spans="1:3" ht="15">
      <c r="A20" s="6" t="s">
        <v>28</v>
      </c>
      <c r="B20" s="23">
        <v>0.4</v>
      </c>
      <c r="C20" t="s">
        <v>20</v>
      </c>
    </row>
    <row r="21" spans="1:3" ht="15">
      <c r="A21" s="14" t="s">
        <v>29</v>
      </c>
      <c r="B21" s="23">
        <v>0.4</v>
      </c>
      <c r="C21" t="s">
        <v>20</v>
      </c>
    </row>
    <row r="22" spans="1:3" ht="15">
      <c r="A22" s="6" t="s">
        <v>24</v>
      </c>
      <c r="B22" s="23">
        <v>11000</v>
      </c>
      <c r="C22" t="s">
        <v>3</v>
      </c>
    </row>
    <row r="23" spans="1:3" ht="15">
      <c r="A23" s="6" t="s">
        <v>25</v>
      </c>
      <c r="B23" s="23">
        <v>250</v>
      </c>
      <c r="C23" t="s">
        <v>11</v>
      </c>
    </row>
    <row r="24" spans="1:3" ht="15">
      <c r="A24" s="6" t="s">
        <v>27</v>
      </c>
      <c r="B24" s="23">
        <v>5</v>
      </c>
      <c r="C24" s="11" t="s">
        <v>16</v>
      </c>
    </row>
    <row r="25" spans="1:3" ht="15">
      <c r="A25" s="6" t="s">
        <v>26</v>
      </c>
      <c r="B25" s="9">
        <f>B23*(B22/$B$8)</f>
        <v>250</v>
      </c>
      <c r="C25" s="11" t="str">
        <f>"Adjusted to "&amp;$B$8&amp;"V Base"</f>
        <v>Adjusted to 11000V Base</v>
      </c>
    </row>
    <row r="28" ht="15">
      <c r="A28" t="s">
        <v>21</v>
      </c>
    </row>
    <row r="29" spans="1:3" ht="15">
      <c r="A29" s="6" t="s">
        <v>22</v>
      </c>
      <c r="B29" s="23">
        <v>0.4</v>
      </c>
      <c r="C29" t="s">
        <v>20</v>
      </c>
    </row>
    <row r="30" spans="1:3" ht="15">
      <c r="A30" s="14" t="s">
        <v>23</v>
      </c>
      <c r="B30" s="23">
        <v>0.5</v>
      </c>
      <c r="C30" t="s">
        <v>20</v>
      </c>
    </row>
    <row r="31" spans="1:3" ht="15">
      <c r="A31" s="6" t="s">
        <v>30</v>
      </c>
      <c r="B31" s="23">
        <v>400</v>
      </c>
      <c r="C31" t="s">
        <v>3</v>
      </c>
    </row>
    <row r="32" spans="1:3" ht="15">
      <c r="A32" s="6" t="s">
        <v>31</v>
      </c>
      <c r="B32" s="23">
        <v>3600</v>
      </c>
      <c r="C32" t="s">
        <v>11</v>
      </c>
    </row>
    <row r="33" spans="1:3" ht="15">
      <c r="A33" s="6" t="s">
        <v>33</v>
      </c>
      <c r="B33" s="23">
        <v>6</v>
      </c>
      <c r="C33" s="11" t="s">
        <v>16</v>
      </c>
    </row>
    <row r="34" spans="1:3" ht="15">
      <c r="A34" s="20" t="s">
        <v>32</v>
      </c>
      <c r="B34" s="21">
        <f>B32*(B31/$B$8)</f>
        <v>130.9090909090909</v>
      </c>
      <c r="C34" s="22" t="str">
        <f>"Adjusted to "&amp;$B$8&amp;"V Base"</f>
        <v>Adjusted to 11000V Base</v>
      </c>
    </row>
  </sheetData>
  <sheetProtection sheet="1"/>
  <dataValidations count="1">
    <dataValidation type="list" allowBlank="1" showInputMessage="1" showErrorMessage="1" sqref="B3">
      <formula1>"Standard Inverse,Very Inverse,Extremely Inverse,Long Time Inverse"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1"/>
  <sheetViews>
    <sheetView zoomScalePageLayoutView="0" workbookViewId="0" topLeftCell="C1">
      <selection activeCell="Q9" sqref="Q9"/>
    </sheetView>
  </sheetViews>
  <sheetFormatPr defaultColWidth="9.140625" defaultRowHeight="15"/>
  <cols>
    <col min="1" max="1" width="10.8515625" style="0" customWidth="1"/>
  </cols>
  <sheetData>
    <row r="2" ht="15">
      <c r="B2" t="s">
        <v>7</v>
      </c>
    </row>
    <row r="3" spans="2:3" ht="15">
      <c r="B3" s="2">
        <f>Sheet1!B10</f>
        <v>2361.887464866651</v>
      </c>
      <c r="C3" s="2">
        <v>0.01</v>
      </c>
    </row>
    <row r="4" spans="2:3" ht="15">
      <c r="B4" s="2">
        <f>B3</f>
        <v>2361.887464866651</v>
      </c>
      <c r="C4" s="2">
        <v>10</v>
      </c>
    </row>
    <row r="7" ht="15">
      <c r="B7" t="str">
        <f>Sheet1!B3&amp;" Curve"</f>
        <v>Standard Inverse Curve</v>
      </c>
    </row>
    <row r="8" spans="2:16" ht="15">
      <c r="B8" t="s">
        <v>0</v>
      </c>
      <c r="C8" s="12"/>
      <c r="D8" s="13"/>
      <c r="E8" s="13"/>
      <c r="H8" t="s">
        <v>0</v>
      </c>
      <c r="I8" s="15"/>
      <c r="J8" s="13"/>
      <c r="N8" t="s">
        <v>0</v>
      </c>
      <c r="O8" s="15"/>
      <c r="P8" s="13"/>
    </row>
    <row r="9" spans="1:17" ht="15">
      <c r="A9">
        <v>1</v>
      </c>
      <c r="B9" s="4">
        <f>C9/Sheet1!$B$17</f>
        <v>1.1</v>
      </c>
      <c r="C9" s="4">
        <f>Sheet1!$B$17*1.1</f>
        <v>440.00000000000006</v>
      </c>
      <c r="D9" s="5">
        <f>BETA*Sheet1!$B$13/($B9^ALPHA-1)</f>
        <v>25.68105156744271</v>
      </c>
      <c r="E9" s="3">
        <f>D9-Sheet1!$B$20</f>
        <v>25.281051567442713</v>
      </c>
      <c r="G9">
        <f>A9</f>
        <v>1</v>
      </c>
      <c r="H9" s="4">
        <f>I9/Sheet1!$B$25</f>
        <v>1.1</v>
      </c>
      <c r="I9" s="4">
        <f>Sheet1!B25*1.1</f>
        <v>275</v>
      </c>
      <c r="J9" s="5">
        <f>BETA*Sheet1!B$21/($H9^ALPHA-1)</f>
        <v>29.349773219934534</v>
      </c>
      <c r="K9" s="3">
        <f>J9-Sheet1!$B$29</f>
        <v>28.949773219934535</v>
      </c>
      <c r="M9">
        <f>A9</f>
        <v>1</v>
      </c>
      <c r="N9" s="4">
        <f>O9/Sheet1!$B$34</f>
        <v>1.1</v>
      </c>
      <c r="O9" s="4">
        <f>Sheet1!B34*1.1</f>
        <v>144</v>
      </c>
      <c r="P9" s="5">
        <f>BETA*Sheet1!B$30/($N9^ALPHA-1)</f>
        <v>36.68721652491816</v>
      </c>
      <c r="Q9" s="3">
        <f>P9-Sheet1!$B$29</f>
        <v>36.287216524918165</v>
      </c>
    </row>
    <row r="10" spans="1:17" ht="15">
      <c r="A10">
        <v>2</v>
      </c>
      <c r="B10" s="4">
        <f>C10/Sheet1!$B$17</f>
        <v>1.39</v>
      </c>
      <c r="C10" s="4">
        <f aca="true" t="shared" si="0" ref="C10:C17">$C$9+A10*($C$18-$C$9)/20</f>
        <v>556</v>
      </c>
      <c r="D10" s="5">
        <f>BETA*Sheet1!$B$13/($B10^ALPHA-1)</f>
        <v>7.4154665271475</v>
      </c>
      <c r="E10" s="3">
        <f>D10-Sheet1!$B$20</f>
        <v>7.0154665271475</v>
      </c>
      <c r="G10">
        <f aca="true" t="shared" si="1" ref="G10:G18">A10</f>
        <v>2</v>
      </c>
      <c r="H10" s="4">
        <f>I10/Sheet1!$B$25</f>
        <v>1.49</v>
      </c>
      <c r="I10" s="4">
        <f>$I$9+G10*($I$18-$I$9)/20</f>
        <v>372.5</v>
      </c>
      <c r="J10" s="5">
        <f>BETA*Sheet1!B$21/($H10^ALPHA-1)</f>
        <v>6.993520853288966</v>
      </c>
      <c r="K10" s="3">
        <f>J10-Sheet1!$B$29</f>
        <v>6.5935208532889655</v>
      </c>
      <c r="M10">
        <f aca="true" t="shared" si="2" ref="M10:M18">A10</f>
        <v>2</v>
      </c>
      <c r="N10" s="4">
        <f>O10/Sheet1!$B$34</f>
        <v>1.59</v>
      </c>
      <c r="O10" s="4">
        <f>$O$9+M10*($O$18-$O$9)/20</f>
        <v>208.14545454545456</v>
      </c>
      <c r="P10" s="5">
        <f>BETA*Sheet1!B$30/($N10^ALPHA-1)</f>
        <v>7.512484045875267</v>
      </c>
      <c r="Q10" s="3">
        <f>P10-Sheet1!$B$29</f>
        <v>7.1124840458752665</v>
      </c>
    </row>
    <row r="11" spans="1:17" ht="15">
      <c r="A11">
        <v>4</v>
      </c>
      <c r="B11" s="4">
        <f>C11/Sheet1!$B$17</f>
        <v>1.68</v>
      </c>
      <c r="C11" s="4">
        <f t="shared" si="0"/>
        <v>672</v>
      </c>
      <c r="D11" s="5">
        <f>BETA*Sheet1!$B$13/($B11^ALPHA-1)</f>
        <v>4.698035256581681</v>
      </c>
      <c r="E11" s="3">
        <f>D11-Sheet1!$B$20</f>
        <v>4.298035256581681</v>
      </c>
      <c r="G11">
        <f t="shared" si="1"/>
        <v>4</v>
      </c>
      <c r="H11" s="4">
        <f>I11/Sheet1!$B$25</f>
        <v>1.88</v>
      </c>
      <c r="I11" s="4">
        <f aca="true" t="shared" si="3" ref="I11:I17">$I$9+G11*($I$18-$I$9)/20</f>
        <v>470</v>
      </c>
      <c r="J11" s="5">
        <f>BETA*Sheet1!B$21/($H11^ALPHA-1)</f>
        <v>4.4075494674911875</v>
      </c>
      <c r="K11" s="3">
        <f>J11-Sheet1!$B$29</f>
        <v>4.007549467491187</v>
      </c>
      <c r="M11">
        <f t="shared" si="2"/>
        <v>4</v>
      </c>
      <c r="N11" s="4">
        <f>O11/Sheet1!$B$34</f>
        <v>2.08</v>
      </c>
      <c r="O11" s="4">
        <f aca="true" t="shared" si="4" ref="O11:O17">$O$9+M11*($O$18-$O$9)/20</f>
        <v>272.2909090909091</v>
      </c>
      <c r="P11" s="5">
        <f>BETA*Sheet1!B$30/($N11^ALPHA-1)</f>
        <v>4.744104334683993</v>
      </c>
      <c r="Q11" s="3">
        <f>P11-Sheet1!$B$29</f>
        <v>4.344104334683992</v>
      </c>
    </row>
    <row r="12" spans="1:17" ht="15">
      <c r="A12">
        <v>8</v>
      </c>
      <c r="B12" s="4">
        <f>C12/Sheet1!$B$17</f>
        <v>2.26</v>
      </c>
      <c r="C12" s="4">
        <f t="shared" si="0"/>
        <v>904</v>
      </c>
      <c r="D12" s="5">
        <f>BETA*Sheet1!$B$13/($B12^ALPHA-1)</f>
        <v>2.9803565420748046</v>
      </c>
      <c r="E12" s="3">
        <f>D12-Sheet1!$B$20</f>
        <v>2.5803565420748047</v>
      </c>
      <c r="G12">
        <f t="shared" si="1"/>
        <v>8</v>
      </c>
      <c r="H12" s="4">
        <f>I12/Sheet1!$B$25</f>
        <v>2.66</v>
      </c>
      <c r="I12" s="4">
        <f t="shared" si="3"/>
        <v>665</v>
      </c>
      <c r="J12" s="5">
        <f>BETA*Sheet1!B$21/($H12^ALPHA-1)</f>
        <v>2.8341226251439147</v>
      </c>
      <c r="K12" s="3">
        <f>J12-Sheet1!$B$29</f>
        <v>2.4341226251439148</v>
      </c>
      <c r="M12">
        <f t="shared" si="2"/>
        <v>8</v>
      </c>
      <c r="N12" s="4">
        <f>O12/Sheet1!$B$34</f>
        <v>3.0600000000000005</v>
      </c>
      <c r="O12" s="4">
        <f t="shared" si="4"/>
        <v>400.5818181818182</v>
      </c>
      <c r="P12" s="5">
        <f>BETA*Sheet1!B$30/($N12^ALPHA-1)</f>
        <v>3.094559416229503</v>
      </c>
      <c r="Q12" s="3">
        <f>P12-Sheet1!$B$29</f>
        <v>2.6945594162295032</v>
      </c>
    </row>
    <row r="13" spans="1:17" ht="15">
      <c r="A13">
        <v>12</v>
      </c>
      <c r="B13" s="4">
        <f>C13/Sheet1!$B$17</f>
        <v>2.84</v>
      </c>
      <c r="C13" s="4">
        <f t="shared" si="0"/>
        <v>1136</v>
      </c>
      <c r="D13" s="5">
        <f>BETA*Sheet1!$B$13/($B13^ALPHA-1)</f>
        <v>2.322769080133315</v>
      </c>
      <c r="E13" s="3">
        <f>D13-Sheet1!$B$20</f>
        <v>1.9227690801333153</v>
      </c>
      <c r="G13">
        <f t="shared" si="1"/>
        <v>12</v>
      </c>
      <c r="H13" s="4">
        <f>I13/Sheet1!$B$25</f>
        <v>3.44</v>
      </c>
      <c r="I13" s="4">
        <f t="shared" si="3"/>
        <v>860</v>
      </c>
      <c r="J13" s="5">
        <f>BETA*Sheet1!B$21/($H13^ALPHA-1)</f>
        <v>2.2384565928459157</v>
      </c>
      <c r="K13" s="3">
        <f>J13-Sheet1!$B$29</f>
        <v>1.8384565928459158</v>
      </c>
      <c r="M13">
        <f t="shared" si="2"/>
        <v>12</v>
      </c>
      <c r="N13" s="4">
        <f>O13/Sheet1!$B$34</f>
        <v>4.04</v>
      </c>
      <c r="O13" s="4">
        <f t="shared" si="4"/>
        <v>528.8727272727273</v>
      </c>
      <c r="P13" s="5">
        <f>BETA*Sheet1!B$30/($N13^ALPHA-1)</f>
        <v>2.4718868363437205</v>
      </c>
      <c r="Q13" s="3">
        <f>P13-Sheet1!$B$29</f>
        <v>2.0718868363437206</v>
      </c>
    </row>
    <row r="14" spans="1:17" ht="15">
      <c r="A14">
        <v>14</v>
      </c>
      <c r="B14" s="4">
        <f>C14/Sheet1!$B$17</f>
        <v>3.13</v>
      </c>
      <c r="C14" s="4">
        <f t="shared" si="0"/>
        <v>1252</v>
      </c>
      <c r="D14" s="5">
        <f>BETA*Sheet1!$B$13/($B14^ALPHA-1)</f>
        <v>2.122770338136782</v>
      </c>
      <c r="E14" s="3">
        <f>D14-Sheet1!$B$20</f>
        <v>1.7227703381367823</v>
      </c>
      <c r="G14">
        <f t="shared" si="1"/>
        <v>14</v>
      </c>
      <c r="H14" s="4">
        <f>I14/Sheet1!$B$25</f>
        <v>3.83</v>
      </c>
      <c r="I14" s="4">
        <f t="shared" si="3"/>
        <v>957.5</v>
      </c>
      <c r="J14" s="5">
        <f>BETA*Sheet1!B$21/($H14^ALPHA-1)</f>
        <v>2.057219821088166</v>
      </c>
      <c r="K14" s="3">
        <f>J14-Sheet1!$B$29</f>
        <v>1.657219821088166</v>
      </c>
      <c r="M14">
        <f t="shared" si="2"/>
        <v>14</v>
      </c>
      <c r="N14" s="4">
        <f>O14/Sheet1!$B$34</f>
        <v>4.53</v>
      </c>
      <c r="O14" s="4">
        <f t="shared" si="4"/>
        <v>593.0181818181818</v>
      </c>
      <c r="P14" s="5">
        <f>BETA*Sheet1!B$30/($N14^ALPHA-1)</f>
        <v>2.281949380645</v>
      </c>
      <c r="Q14" s="3">
        <f>P14-Sheet1!$B$29</f>
        <v>1.881949380645</v>
      </c>
    </row>
    <row r="15" spans="1:17" ht="15">
      <c r="A15">
        <v>15</v>
      </c>
      <c r="B15" s="4">
        <f>C15/Sheet1!$B$17</f>
        <v>3.275</v>
      </c>
      <c r="C15" s="4">
        <f t="shared" si="0"/>
        <v>1310</v>
      </c>
      <c r="D15" s="5">
        <f>BETA*Sheet1!$B$13/($B15^ALPHA-1)</f>
        <v>2.040810652698205</v>
      </c>
      <c r="E15" s="3">
        <f>D15-Sheet1!$B$20</f>
        <v>1.640810652698205</v>
      </c>
      <c r="G15">
        <f t="shared" si="1"/>
        <v>15</v>
      </c>
      <c r="H15" s="4">
        <f>I15/Sheet1!$B$25</f>
        <v>4.025</v>
      </c>
      <c r="I15" s="4">
        <f t="shared" si="3"/>
        <v>1006.25</v>
      </c>
      <c r="J15" s="5">
        <f>BETA*Sheet1!B$21/($H15^ALPHA-1)</f>
        <v>1.9828659894410159</v>
      </c>
      <c r="K15" s="3">
        <f>J15-Sheet1!$B$29</f>
        <v>1.5828659894410158</v>
      </c>
      <c r="M15">
        <f t="shared" si="2"/>
        <v>15</v>
      </c>
      <c r="N15" s="4">
        <f>O15/Sheet1!$B$34</f>
        <v>4.775</v>
      </c>
      <c r="O15" s="4">
        <f t="shared" si="4"/>
        <v>625.0909090909091</v>
      </c>
      <c r="P15" s="5">
        <f>BETA*Sheet1!B$30/($N15^ALPHA-1)</f>
        <v>2.2039015248018847</v>
      </c>
      <c r="Q15" s="3">
        <f>P15-Sheet1!$B$29</f>
        <v>1.8039015248018848</v>
      </c>
    </row>
    <row r="16" spans="1:17" ht="15">
      <c r="A16">
        <v>16</v>
      </c>
      <c r="B16" s="4">
        <f>C16/Sheet1!$B$17</f>
        <v>3.42</v>
      </c>
      <c r="C16" s="4">
        <f t="shared" si="0"/>
        <v>1368</v>
      </c>
      <c r="D16" s="5">
        <f>BETA*Sheet1!$B$13/($B16^ALPHA-1)</f>
        <v>1.968052602393886</v>
      </c>
      <c r="E16" s="3">
        <f>D16-Sheet1!$B$20</f>
        <v>1.568052602393886</v>
      </c>
      <c r="G16">
        <f t="shared" si="1"/>
        <v>16</v>
      </c>
      <c r="H16" s="4">
        <f>I16/Sheet1!$B$25</f>
        <v>4.22</v>
      </c>
      <c r="I16" s="4">
        <f t="shared" si="3"/>
        <v>1055</v>
      </c>
      <c r="J16" s="5">
        <f>BETA*Sheet1!B$21/($H16^ALPHA-1)</f>
        <v>1.9168014807134184</v>
      </c>
      <c r="K16" s="3">
        <f>J16-Sheet1!$B$29</f>
        <v>1.5168014807134185</v>
      </c>
      <c r="M16">
        <f t="shared" si="2"/>
        <v>16</v>
      </c>
      <c r="N16" s="4">
        <f>O16/Sheet1!$B$34</f>
        <v>5.0200000000000005</v>
      </c>
      <c r="O16" s="4">
        <f t="shared" si="4"/>
        <v>657.1636363636364</v>
      </c>
      <c r="P16" s="5">
        <f>BETA*Sheet1!B$30/($N16^ALPHA-1)</f>
        <v>2.1344798287555933</v>
      </c>
      <c r="Q16" s="3">
        <f>P16-Sheet1!$B$29</f>
        <v>1.7344798287555934</v>
      </c>
    </row>
    <row r="17" spans="1:17" ht="15">
      <c r="A17">
        <v>18</v>
      </c>
      <c r="B17" s="4">
        <f>C17/Sheet1!$B$17</f>
        <v>3.71</v>
      </c>
      <c r="C17" s="4">
        <f t="shared" si="0"/>
        <v>1484</v>
      </c>
      <c r="D17" s="5">
        <f>BETA*Sheet1!$B$13/($B17^ALPHA-1)</f>
        <v>1.8443640689274412</v>
      </c>
      <c r="E17" s="3">
        <f>D17-Sheet1!$B$20</f>
        <v>1.4443640689274413</v>
      </c>
      <c r="G17">
        <f t="shared" si="1"/>
        <v>18</v>
      </c>
      <c r="H17" s="4">
        <f>I17/Sheet1!$B$25</f>
        <v>4.61</v>
      </c>
      <c r="I17" s="4">
        <f t="shared" si="3"/>
        <v>1152.5</v>
      </c>
      <c r="J17" s="5">
        <f>BETA*Sheet1!B$21/($H17^ALPHA-1)</f>
        <v>1.8043301475845117</v>
      </c>
      <c r="K17" s="3">
        <f>J17-Sheet1!$B$29</f>
        <v>1.4043301475845116</v>
      </c>
      <c r="M17">
        <f t="shared" si="2"/>
        <v>18</v>
      </c>
      <c r="N17" s="4">
        <f>O17/Sheet1!$B$34</f>
        <v>5.510000000000001</v>
      </c>
      <c r="O17" s="4">
        <f t="shared" si="4"/>
        <v>721.309090909091</v>
      </c>
      <c r="P17" s="5">
        <f>BETA*Sheet1!B$30/($N17^ALPHA-1)</f>
        <v>2.016102971168668</v>
      </c>
      <c r="Q17" s="3">
        <f>P17-Sheet1!$B$29</f>
        <v>1.6161029711686683</v>
      </c>
    </row>
    <row r="18" spans="1:17" ht="15">
      <c r="A18">
        <v>20</v>
      </c>
      <c r="B18" s="4">
        <f>C18/Sheet1!$B$17</f>
        <v>4</v>
      </c>
      <c r="C18" s="4">
        <f>IF(Sheet1!$B$16*Sheet1!$B$17&gt;=FAULT_CURRENT,FAULT_CURRENT,Sheet1!$B$16*Sheet1!$B$17)</f>
        <v>1600</v>
      </c>
      <c r="D18" s="5">
        <f>BETA*Sheet1!$B$13/($B18^ALPHA-1)</f>
        <v>1.7429146376779887</v>
      </c>
      <c r="E18" s="3">
        <f>D18-Sheet1!$B$20</f>
        <v>1.3429146376779886</v>
      </c>
      <c r="G18">
        <f t="shared" si="1"/>
        <v>20</v>
      </c>
      <c r="H18" s="4">
        <f>I18/Sheet1!$B$25</f>
        <v>5</v>
      </c>
      <c r="I18" s="4">
        <f>IF(Sheet1!$B$24*Sheet1!$B$25&gt;=FAULT_CURRENT,FAULT_CURRENT,Sheet1!$B$24*Sheet1!$B$25)</f>
        <v>1250</v>
      </c>
      <c r="J18" s="5">
        <f>BETA*Sheet1!B$21/($H18^ALPHA-1)</f>
        <v>1.71188802837815</v>
      </c>
      <c r="K18" s="3">
        <f>J18-Sheet1!$B$29</f>
        <v>1.3118880283781498</v>
      </c>
      <c r="M18">
        <f t="shared" si="2"/>
        <v>20</v>
      </c>
      <c r="N18" s="4">
        <f>O18/Sheet1!$B$34</f>
        <v>6</v>
      </c>
      <c r="O18" s="4">
        <f>IF(Sheet1!$B$33*Sheet1!$B$34&gt;=FAULT_CURRENT,FAULT_CURRENT,Sheet1!$B$33*Sheet1!$B$34)</f>
        <v>785.4545454545455</v>
      </c>
      <c r="P18" s="5">
        <f>BETA*Sheet1!B$30/($N18^ALPHA-1)</f>
        <v>1.918596227060254</v>
      </c>
      <c r="Q18" s="3">
        <f>P18-Sheet1!$B$29</f>
        <v>1.5185962270602538</v>
      </c>
    </row>
    <row r="20" spans="3:16" ht="15">
      <c r="C20" s="2">
        <f>C18</f>
        <v>1600</v>
      </c>
      <c r="D20" s="2">
        <v>0.01</v>
      </c>
      <c r="I20" s="2">
        <f>I18</f>
        <v>1250</v>
      </c>
      <c r="J20" s="2">
        <v>0.01</v>
      </c>
      <c r="O20" s="2">
        <f>O18</f>
        <v>785.4545454545455</v>
      </c>
      <c r="P20" s="2">
        <v>0.01</v>
      </c>
    </row>
    <row r="21" spans="3:16" ht="15">
      <c r="C21" s="2">
        <f>C20</f>
        <v>1600</v>
      </c>
      <c r="D21" s="3">
        <f>D18</f>
        <v>1.7429146376779887</v>
      </c>
      <c r="I21" s="2">
        <f>I20</f>
        <v>1250</v>
      </c>
      <c r="J21" s="3">
        <f>J18</f>
        <v>1.71188802837815</v>
      </c>
      <c r="O21" s="2">
        <f>O20</f>
        <v>785.4545454545455</v>
      </c>
      <c r="P21" s="3">
        <f>P18</f>
        <v>1.918596227060254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3">
      <selection activeCell="L27" sqref="L27"/>
    </sheetView>
  </sheetViews>
  <sheetFormatPr defaultColWidth="9.140625" defaultRowHeight="15"/>
  <sheetData>
    <row r="2" ht="15">
      <c r="B2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2011-01-11T08:48:14Z</cp:lastPrinted>
  <dcterms:created xsi:type="dcterms:W3CDTF">2010-12-20T08:45:32Z</dcterms:created>
  <dcterms:modified xsi:type="dcterms:W3CDTF">2011-01-11T22:19:33Z</dcterms:modified>
  <cp:category/>
  <cp:version/>
  <cp:contentType/>
  <cp:contentStatus/>
</cp:coreProperties>
</file>